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<sst xmlns="http://schemas.openxmlformats.org/spreadsheetml/2006/main" count="159" uniqueCount="113">
  <si>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</si>
  <si>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</si>
  <si>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</si>
  <si>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</si>
  <si>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</si>
  <si>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</si>
  <si>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</si>
  <si>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</si>
  <si>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</si>
  <si>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</si>
  <si>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</si>
  <si>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</si>
  <si>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</si>
  <si>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</si>
  <si>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</si>
  <si>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</si>
  <si>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</si>
  <si>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</si>
  <si>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</si>
  <si>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</si>
  <si>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</si>
  <si>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</si>
  <si>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</si>
  <si>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</si>
  <si>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</si>
  <si>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</si>
  <si>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</si>
  <si>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</si>
  <si>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</si>
  <si>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</si>
  <si>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</si>
  <si>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</si>
  <si>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</si>
  <si>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</si>
  <si>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</si>
  <si>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</si>
  <si>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</si>
  <si>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</si>
  <si>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</si>
  <si>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</si>
  <si>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</si>
  <si>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</si>
  <si>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</si>
  <si>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</si>
  <si>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</si>
  <si>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</si>
  <si>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</si>
  <si>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</si>
  <si>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</si>
  <si>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</si>
  <si>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</si>
  <si>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</si>
  <si>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</si>
  <si>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</si>
  <si>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</si>
  <si>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</si>
  <si>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</si>
  <si>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</si>
  <si>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</si>
  <si>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</si>
  <si>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</si>
  <si>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</si>
  <si>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</si>
  <si>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</si>
  <si>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</si>
  <si>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</si>
  <si>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</si>
  <si>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</si>
  <si>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</si>
  <si>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</si>
  <si>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</si>
  <si>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</si>
  <si>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</si>
  <si>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</si>
  <si>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</si>
  <si>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</si>
  <si>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</si>
  <si>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</si>
  <si>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</si>
  <si>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</si>
  <si>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</si>
  <si>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</si>
  <si>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</si>
  <si>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</si>
  <si>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</si>
  <si>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</si>
  <si>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</si>
  <si>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</si>
  <si>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</si>
  <si>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</si>
  <si>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</si>
  <si>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</si>
  <si>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</si>
  <si>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</si>
  <si>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</si>
  <si>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</si>
  <si>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</si>
  <si>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</si>
  <si>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</si>
  <si>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</si>
  <si>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</si>
  <si>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</si>
  <si>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</si>
  <si>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</si>
  <si>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</si>
  <si>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</si>
  <si>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</si>
  <si>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</si>
  <si>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</si>
  <si>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</si>
  <si>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</si>
  <si>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</si>
  <si>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14.11.2014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</si>
</sst>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36783.200000000004</c:v>
                </c:pt>
                <c:pt idx="1">
                  <c:v>31923.799999999996</c:v>
                </c:pt>
                <c:pt idx="2">
                  <c:v>1233.9</c:v>
                </c:pt>
                <c:pt idx="3">
                  <c:v>3625.5000000000086</c:v>
                </c:pt>
              </c:numCache>
            </c:numRef>
          </c:val>
          <c:shape val="box"/>
        </c:ser>
        <c:shape val="box"/>
        <c:axId val="6333178"/>
        <c:axId val="56998603"/>
      </c:bar3D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237864.21000000002</c:v>
                </c:pt>
                <c:pt idx="1">
                  <c:v>198440.19999999995</c:v>
                </c:pt>
                <c:pt idx="2">
                  <c:v>26.6</c:v>
                </c:pt>
                <c:pt idx="3">
                  <c:v>14416.199999999999</c:v>
                </c:pt>
                <c:pt idx="4">
                  <c:v>23341.1</c:v>
                </c:pt>
                <c:pt idx="5">
                  <c:v>201.4</c:v>
                </c:pt>
                <c:pt idx="6">
                  <c:v>1438.7100000000733</c:v>
                </c:pt>
              </c:numCache>
            </c:numRef>
          </c:val>
          <c:shape val="box"/>
        </c:ser>
        <c:shape val="box"/>
        <c:axId val="43225380"/>
        <c:axId val="53484101"/>
      </c:bar3D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84101"/>
        <c:crosses val="autoZero"/>
        <c:auto val="1"/>
        <c:lblOffset val="100"/>
        <c:tickLblSkip val="1"/>
        <c:noMultiLvlLbl val="0"/>
      </c:catAx>
      <c:valAx>
        <c:axId val="53484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7851.5</c:v>
                </c:pt>
                <c:pt idx="3">
                  <c:v>2836.6</c:v>
                </c:pt>
                <c:pt idx="4">
                  <c:v>19353.6</c:v>
                </c:pt>
                <c:pt idx="5">
                  <c:v>1403.5</c:v>
                </c:pt>
                <c:pt idx="6">
                  <c:v>12919.000000000015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166048.70000000004</c:v>
                </c:pt>
                <c:pt idx="1">
                  <c:v>134115.4</c:v>
                </c:pt>
                <c:pt idx="2">
                  <c:v>5665.499999999998</c:v>
                </c:pt>
                <c:pt idx="3">
                  <c:v>2430.2999999999997</c:v>
                </c:pt>
                <c:pt idx="4">
                  <c:v>12149.999999999998</c:v>
                </c:pt>
                <c:pt idx="5">
                  <c:v>1160.3999999999999</c:v>
                </c:pt>
                <c:pt idx="6">
                  <c:v>10527.10000000005</c:v>
                </c:pt>
              </c:numCache>
            </c:numRef>
          </c:val>
          <c:shape val="box"/>
        </c:ser>
        <c:shape val="box"/>
        <c:axId val="11594862"/>
        <c:axId val="37244895"/>
      </c:bar3D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31459.299999999996</c:v>
                </c:pt>
                <c:pt idx="1">
                  <c:v>24616.200000000004</c:v>
                </c:pt>
                <c:pt idx="2">
                  <c:v>788.2999999999997</c:v>
                </c:pt>
                <c:pt idx="3">
                  <c:v>357.9</c:v>
                </c:pt>
                <c:pt idx="4">
                  <c:v>18</c:v>
                </c:pt>
                <c:pt idx="5">
                  <c:v>5678.899999999992</c:v>
                </c:pt>
              </c:numCache>
            </c:numRef>
          </c:val>
          <c:shape val="box"/>
        </c:ser>
        <c:shape val="box"/>
        <c:axId val="66768600"/>
        <c:axId val="64046489"/>
      </c:bar3D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46489"/>
        <c:crosses val="autoZero"/>
        <c:auto val="1"/>
        <c:lblOffset val="100"/>
        <c:tickLblSkip val="1"/>
        <c:noMultiLvlLbl val="0"/>
      </c:catAx>
      <c:valAx>
        <c:axId val="64046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86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533.1</c:v>
                </c:pt>
                <c:pt idx="5">
                  <c:v>3639.299999999999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9780.300000000001</c:v>
                </c:pt>
                <c:pt idx="1">
                  <c:v>6593.299999999998</c:v>
                </c:pt>
                <c:pt idx="2">
                  <c:v>2.1</c:v>
                </c:pt>
                <c:pt idx="3">
                  <c:v>152.8</c:v>
                </c:pt>
                <c:pt idx="4">
                  <c:v>260.09999999999985</c:v>
                </c:pt>
                <c:pt idx="5">
                  <c:v>2772.0000000000027</c:v>
                </c:pt>
              </c:numCache>
            </c:numRef>
          </c:val>
          <c:shape val="box"/>
        </c:ser>
        <c:shape val="box"/>
        <c:axId val="39547490"/>
        <c:axId val="20383091"/>
      </c:bar3D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83091"/>
        <c:crosses val="autoZero"/>
        <c:auto val="1"/>
        <c:lblOffset val="100"/>
        <c:tickLblSkip val="2"/>
        <c:noMultiLvlLbl val="0"/>
      </c:catAx>
      <c:valAx>
        <c:axId val="20383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2737.2000000000007</c:v>
                </c:pt>
                <c:pt idx="1">
                  <c:v>1598.6</c:v>
                </c:pt>
                <c:pt idx="2">
                  <c:v>181.4</c:v>
                </c:pt>
                <c:pt idx="3">
                  <c:v>138.20000000000005</c:v>
                </c:pt>
                <c:pt idx="4">
                  <c:v>728.3000000000001</c:v>
                </c:pt>
                <c:pt idx="5">
                  <c:v>90.7000000000007</c:v>
                </c:pt>
              </c:numCache>
            </c:numRef>
          </c:val>
          <c:shape val="box"/>
        </c:ser>
        <c:shape val="box"/>
        <c:axId val="49230092"/>
        <c:axId val="40417645"/>
      </c:bar3D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3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31088.600000000006</c:v>
                </c:pt>
              </c:numCache>
            </c:numRef>
          </c:val>
          <c:shape val="box"/>
        </c:ser>
        <c:shape val="box"/>
        <c:axId val="28214486"/>
        <c:axId val="52603783"/>
      </c:bar3D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4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237864.21000000002</c:v>
                </c:pt>
                <c:pt idx="1">
                  <c:v>166048.70000000004</c:v>
                </c:pt>
                <c:pt idx="2">
                  <c:v>31459.299999999996</c:v>
                </c:pt>
                <c:pt idx="3">
                  <c:v>9780.300000000001</c:v>
                </c:pt>
                <c:pt idx="4">
                  <c:v>2737.2000000000007</c:v>
                </c:pt>
                <c:pt idx="5">
                  <c:v>36783.200000000004</c:v>
                </c:pt>
                <c:pt idx="6">
                  <c:v>31088.600000000006</c:v>
                </c:pt>
              </c:numCache>
            </c:numRef>
          </c:val>
          <c:shape val="box"/>
        </c:ser>
        <c:shape val="box"/>
        <c:axId val="3672000"/>
        <c:axId val="33048001"/>
      </c:bar3D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431119.7</c:v>
                </c:pt>
                <c:pt idx="1">
                  <c:v>64497.399999999994</c:v>
                </c:pt>
                <c:pt idx="2">
                  <c:v>20514.600000000002</c:v>
                </c:pt>
                <c:pt idx="3">
                  <c:v>8559.9</c:v>
                </c:pt>
                <c:pt idx="4">
                  <c:v>7976.8</c:v>
                </c:pt>
                <c:pt idx="5">
                  <c:v>91491.39999999992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402653.3999999999</c:v>
                </c:pt>
                <c:pt idx="1">
                  <c:v>38506.9</c:v>
                </c:pt>
                <c:pt idx="2">
                  <c:v>17229.600000000002</c:v>
                </c:pt>
                <c:pt idx="3">
                  <c:v>6406.300000000001</c:v>
                </c:pt>
                <c:pt idx="4">
                  <c:v>5695.199999999999</c:v>
                </c:pt>
                <c:pt idx="5">
                  <c:v>68545.2100000002</c:v>
                </c:pt>
              </c:numCache>
            </c:numRef>
          </c:val>
          <c:shape val="box"/>
        </c:ser>
        <c:shape val="box"/>
        <c:axId val="28996554"/>
        <c:axId val="59642395"/>
      </c:bar3D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255646.7-11.5</f>
        <v>255635.2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</f>
        <v>237864.21000000002</v>
      </c>
      <c r="E6" s="3">
        <f>D6/D137*100</f>
        <v>44.12765396398586</v>
      </c>
      <c r="F6" s="3">
        <f>D6/B6*100</f>
        <v>93.04830085997547</v>
      </c>
      <c r="G6" s="3">
        <f aca="true" t="shared" si="0" ref="G6:G41">D6/C6*100</f>
        <v>86.42137686806713</v>
      </c>
      <c r="H6" s="3">
        <f>B6-D6</f>
        <v>17770.98999999999</v>
      </c>
      <c r="I6" s="3">
        <f aca="true" t="shared" si="1" ref="I6:I41">C6-D6</f>
        <v>37373.48999999999</v>
      </c>
    </row>
    <row r="7" spans="1:9" ht="18">
      <c r="A7" s="29" t="s">
        <v>3</v>
      </c>
      <c r="B7" s="49">
        <f>205760-11.5</f>
        <v>205748.5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</f>
        <v>198440.19999999995</v>
      </c>
      <c r="E7" s="1">
        <f>D7/D6*100</f>
        <v>83.42583358799541</v>
      </c>
      <c r="F7" s="1">
        <f>D7/B7*100</f>
        <v>96.44794494249045</v>
      </c>
      <c r="G7" s="1">
        <f t="shared" si="0"/>
        <v>91.82280862570857</v>
      </c>
      <c r="H7" s="1">
        <f>B7-D7</f>
        <v>7308.300000000047</v>
      </c>
      <c r="I7" s="1">
        <f t="shared" si="1"/>
        <v>17671.900000000052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0.1+0.1+0.3+0.3+2.7+0.7+1.1+1.4+0.5+0.7+1.7+0.4+0.5+1+0.2+0.1+2.9+0.1+0.2+1+0.8+0.9+1.8+0.5+1.6+2.2+2.7+0.1</f>
        <v>26.6</v>
      </c>
      <c r="E8" s="12">
        <f>D8/D6*100</f>
        <v>0.011182850921540487</v>
      </c>
      <c r="F8" s="1">
        <f>D8/B8*100</f>
        <v>59.64125560538117</v>
      </c>
      <c r="G8" s="1">
        <f t="shared" si="0"/>
        <v>59.64125560538117</v>
      </c>
      <c r="H8" s="1">
        <f aca="true" t="shared" si="2" ref="H8:H41">B8-D8</f>
        <v>18</v>
      </c>
      <c r="I8" s="1">
        <f t="shared" si="1"/>
        <v>18</v>
      </c>
    </row>
    <row r="9" spans="1:9" ht="18">
      <c r="A9" s="29" t="s">
        <v>1</v>
      </c>
      <c r="B9" s="49">
        <v>15502.3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</f>
        <v>14416.199999999999</v>
      </c>
      <c r="E9" s="1">
        <f>D9/D6*100</f>
        <v>6.060684791545562</v>
      </c>
      <c r="F9" s="1">
        <f aca="true" t="shared" si="3" ref="F9:F39">D9/B9*100</f>
        <v>92.9939428342891</v>
      </c>
      <c r="G9" s="1">
        <f t="shared" si="0"/>
        <v>84.28702561434075</v>
      </c>
      <c r="H9" s="1">
        <f t="shared" si="2"/>
        <v>1086.1000000000004</v>
      </c>
      <c r="I9" s="1">
        <f t="shared" si="1"/>
        <v>2687.500000000002</v>
      </c>
    </row>
    <row r="10" spans="1:9" ht="18">
      <c r="A10" s="29" t="s">
        <v>0</v>
      </c>
      <c r="B10" s="49">
        <v>31902.3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</f>
        <v>23341.1</v>
      </c>
      <c r="E10" s="1">
        <f>D10/D6*100</f>
        <v>9.812783520480025</v>
      </c>
      <c r="F10" s="1">
        <f t="shared" si="3"/>
        <v>73.16431730627572</v>
      </c>
      <c r="G10" s="1">
        <f t="shared" si="0"/>
        <v>59.17303621452383</v>
      </c>
      <c r="H10" s="1">
        <f t="shared" si="2"/>
        <v>8561.2</v>
      </c>
      <c r="I10" s="1">
        <f t="shared" si="1"/>
        <v>16104.400000000001</v>
      </c>
    </row>
    <row r="11" spans="1:9" ht="18">
      <c r="A11" s="29" t="s">
        <v>15</v>
      </c>
      <c r="B11" s="49">
        <v>242.6</v>
      </c>
      <c r="C11" s="50">
        <f>281.8-31.7</f>
        <v>250.10000000000002</v>
      </c>
      <c r="D11" s="51">
        <f>4+4+12.7+4+4+14.5+4+115.8+4+14.4+5.4+0.1+13.4+1+0.1</f>
        <v>201.4</v>
      </c>
      <c r="E11" s="1">
        <f>D11/D6*100</f>
        <v>0.08467015697737798</v>
      </c>
      <c r="F11" s="1">
        <f t="shared" si="3"/>
        <v>83.01731244847485</v>
      </c>
      <c r="G11" s="1">
        <f t="shared" si="0"/>
        <v>80.52778888444621</v>
      </c>
      <c r="H11" s="1">
        <f t="shared" si="2"/>
        <v>41.19999999999999</v>
      </c>
      <c r="I11" s="1">
        <f t="shared" si="1"/>
        <v>48.70000000000002</v>
      </c>
    </row>
    <row r="12" spans="1:9" ht="18.75" thickBot="1">
      <c r="A12" s="29" t="s">
        <v>35</v>
      </c>
      <c r="B12" s="50">
        <f>B6-B7-B8-B9-B10-B11</f>
        <v>2194.9000000000183</v>
      </c>
      <c r="C12" s="50">
        <f>C6-C7-C8-C9-C10-C11</f>
        <v>2281.700000000003</v>
      </c>
      <c r="D12" s="50">
        <f>D6-D7-D8-D9-D10-D11</f>
        <v>1438.7100000000733</v>
      </c>
      <c r="E12" s="1">
        <f>D12/D6*100</f>
        <v>0.6048450920800876</v>
      </c>
      <c r="F12" s="1">
        <f t="shared" si="3"/>
        <v>65.54786095038777</v>
      </c>
      <c r="G12" s="1">
        <f t="shared" si="0"/>
        <v>63.054301617218364</v>
      </c>
      <c r="H12" s="1">
        <f t="shared" si="2"/>
        <v>756.189999999945</v>
      </c>
      <c r="I12" s="1">
        <f t="shared" si="1"/>
        <v>842.9899999999298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173300.3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</f>
        <v>166048.70000000004</v>
      </c>
      <c r="E17" s="3">
        <f>D17/D137*100</f>
        <v>30.80471658502008</v>
      </c>
      <c r="F17" s="3">
        <f>D17/B17*100</f>
        <v>95.81558716286126</v>
      </c>
      <c r="G17" s="3">
        <f t="shared" si="0"/>
        <v>93.02078180643797</v>
      </c>
      <c r="H17" s="3">
        <f>B17-D17</f>
        <v>7251.599999999948</v>
      </c>
      <c r="I17" s="3">
        <f t="shared" si="1"/>
        <v>12458.399999999965</v>
      </c>
    </row>
    <row r="18" spans="1:9" ht="18">
      <c r="A18" s="29" t="s">
        <v>5</v>
      </c>
      <c r="B18" s="49">
        <f>134128+14.9</f>
        <v>134142.9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</f>
        <v>134115.4</v>
      </c>
      <c r="E18" s="1">
        <f>D18/D17*100</f>
        <v>80.76871423865406</v>
      </c>
      <c r="F18" s="1">
        <f t="shared" si="3"/>
        <v>99.97949947406832</v>
      </c>
      <c r="G18" s="1">
        <f t="shared" si="0"/>
        <v>99.97949947406832</v>
      </c>
      <c r="H18" s="1">
        <f t="shared" si="2"/>
        <v>27.5</v>
      </c>
      <c r="I18" s="1">
        <f t="shared" si="1"/>
        <v>27.5</v>
      </c>
    </row>
    <row r="19" spans="1:9" ht="18">
      <c r="A19" s="29" t="s">
        <v>2</v>
      </c>
      <c r="B19" s="49">
        <v>7281.7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</f>
        <v>5665.499999999998</v>
      </c>
      <c r="E19" s="1">
        <f>D19/D17*100</f>
        <v>3.411950831292263</v>
      </c>
      <c r="F19" s="1">
        <f t="shared" si="3"/>
        <v>77.80463353337818</v>
      </c>
      <c r="G19" s="1">
        <f t="shared" si="0"/>
        <v>72.15818633382153</v>
      </c>
      <c r="H19" s="1">
        <f t="shared" si="2"/>
        <v>1616.2000000000016</v>
      </c>
      <c r="I19" s="1">
        <f t="shared" si="1"/>
        <v>2186.000000000002</v>
      </c>
    </row>
    <row r="20" spans="1:9" ht="18">
      <c r="A20" s="29" t="s">
        <v>1</v>
      </c>
      <c r="B20" s="49">
        <v>2605.6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</f>
        <v>2430.2999999999997</v>
      </c>
      <c r="E20" s="1">
        <f>D20/D17*100</f>
        <v>1.4636067611489878</v>
      </c>
      <c r="F20" s="1">
        <f t="shared" si="3"/>
        <v>93.27218299048204</v>
      </c>
      <c r="G20" s="1">
        <f t="shared" si="0"/>
        <v>85.67651413664245</v>
      </c>
      <c r="H20" s="1">
        <f t="shared" si="2"/>
        <v>175.30000000000018</v>
      </c>
      <c r="I20" s="1">
        <f t="shared" si="1"/>
        <v>406.3000000000002</v>
      </c>
    </row>
    <row r="21" spans="1:9" ht="18">
      <c r="A21" s="29" t="s">
        <v>0</v>
      </c>
      <c r="B21" s="49">
        <f>15535.5-1</f>
        <v>15534.5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</f>
        <v>12149.999999999998</v>
      </c>
      <c r="E21" s="1">
        <f>D21/D17*100</f>
        <v>7.317130456305889</v>
      </c>
      <c r="F21" s="1">
        <f t="shared" si="3"/>
        <v>78.21300975248639</v>
      </c>
      <c r="G21" s="1">
        <f t="shared" si="0"/>
        <v>62.77901785714285</v>
      </c>
      <c r="H21" s="1">
        <f t="shared" si="2"/>
        <v>3384.500000000002</v>
      </c>
      <c r="I21" s="1">
        <f t="shared" si="1"/>
        <v>7203.6</v>
      </c>
    </row>
    <row r="22" spans="1:9" ht="18">
      <c r="A22" s="29" t="s">
        <v>15</v>
      </c>
      <c r="B22" s="49">
        <f>1308.1+7.1</f>
        <v>1315.1999999999998</v>
      </c>
      <c r="C22" s="50">
        <f>1388.5-4+10.9+8.1</f>
        <v>1403.5</v>
      </c>
      <c r="D22" s="51">
        <f>14.2+80.1+19.7+105+3.5+1.3+30+84.1+0.1+72.2+54.8+15.1+59.3+59.3+8.9+52.2+1.2+36.9+21.6+108.1+114.2+52.3+53.9+3.6+52.3+56.5+0.1-0.1</f>
        <v>1160.3999999999999</v>
      </c>
      <c r="E22" s="1">
        <f>D22/D17*100</f>
        <v>0.6988311260491649</v>
      </c>
      <c r="F22" s="1">
        <f t="shared" si="3"/>
        <v>88.22992700729927</v>
      </c>
      <c r="G22" s="1">
        <f t="shared" si="0"/>
        <v>82.67901674385463</v>
      </c>
      <c r="H22" s="1">
        <f t="shared" si="2"/>
        <v>154.79999999999995</v>
      </c>
      <c r="I22" s="1">
        <f t="shared" si="1"/>
        <v>243.10000000000014</v>
      </c>
    </row>
    <row r="23" spans="1:9" ht="18.75" thickBot="1">
      <c r="A23" s="29" t="s">
        <v>35</v>
      </c>
      <c r="B23" s="50">
        <f>B17-B18-B19-B20-B21-B22</f>
        <v>12420.399999999994</v>
      </c>
      <c r="C23" s="50">
        <f>C17-C18-C19-C20-C21-C22</f>
        <v>12919.000000000015</v>
      </c>
      <c r="D23" s="50">
        <f>D17-D18-D19-D20-D21-D22</f>
        <v>10527.10000000005</v>
      </c>
      <c r="E23" s="1">
        <f>D23/D17*100</f>
        <v>6.339766586549637</v>
      </c>
      <c r="F23" s="1">
        <f t="shared" si="3"/>
        <v>84.75652958036822</v>
      </c>
      <c r="G23" s="1">
        <f t="shared" si="0"/>
        <v>81.48540908739096</v>
      </c>
      <c r="H23" s="1">
        <f t="shared" si="2"/>
        <v>1893.2999999999447</v>
      </c>
      <c r="I23" s="1">
        <f t="shared" si="1"/>
        <v>2391.899999999965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34254.3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</f>
        <v>31459.299999999996</v>
      </c>
      <c r="E31" s="3">
        <f>D31/D137*100</f>
        <v>5.836208416344855</v>
      </c>
      <c r="F31" s="3">
        <f>D31/B31*100</f>
        <v>91.84044047024751</v>
      </c>
      <c r="G31" s="3">
        <f t="shared" si="0"/>
        <v>85.66111100521981</v>
      </c>
      <c r="H31" s="3">
        <f t="shared" si="2"/>
        <v>2795.0000000000073</v>
      </c>
      <c r="I31" s="3">
        <f t="shared" si="1"/>
        <v>5266.000000000007</v>
      </c>
    </row>
    <row r="32" spans="1:9" ht="18">
      <c r="A32" s="29" t="s">
        <v>3</v>
      </c>
      <c r="B32" s="49">
        <v>26254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1119.5+1121.1+1039.4+104.2+1079.5+1133.4+1048+1163.9+1081.6+1130.3+1238-0.1+13.4+4.1+3118.3+55.1+2433-70.8+488+299.2+413.9+849.2+1170.6+1086.2+1141.9+47.1+1084.4+714.2+77.9+431.7</f>
        <v>24616.200000000004</v>
      </c>
      <c r="E32" s="1">
        <f>D32/D31*100</f>
        <v>78.24776775071285</v>
      </c>
      <c r="F32" s="1">
        <f t="shared" si="3"/>
        <v>93.76171250095226</v>
      </c>
      <c r="G32" s="1">
        <f t="shared" si="0"/>
        <v>88.12776560553337</v>
      </c>
      <c r="H32" s="1">
        <f t="shared" si="2"/>
        <v>1637.7999999999956</v>
      </c>
      <c r="I32" s="1">
        <f t="shared" si="1"/>
        <v>3316.199999999997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1428.4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1+2.5+0.8+6+1.4+0.1+11.2+0.5+6.3-0.2+32.4+6.9+2.4+3.4+18.4+48+143.7+198.6+32.7+71.3+22.6+9.9+48+1.6+5.4+15.8+0.4+0.8+1.6+4.3+7.5-0.1+9.4+0.4+4.3-0.2+4.2+1.9+2.1+9.7+0.2+1+9.8+0.3+40</f>
        <v>788.2999999999997</v>
      </c>
      <c r="E34" s="1">
        <f>D34/D31*100</f>
        <v>2.505777305915897</v>
      </c>
      <c r="F34" s="1">
        <f t="shared" si="3"/>
        <v>55.18762251470174</v>
      </c>
      <c r="G34" s="1">
        <f t="shared" si="0"/>
        <v>45.42992162286767</v>
      </c>
      <c r="H34" s="1">
        <f t="shared" si="2"/>
        <v>640.1000000000004</v>
      </c>
      <c r="I34" s="1">
        <f t="shared" si="1"/>
        <v>946.9000000000003</v>
      </c>
    </row>
    <row r="35" spans="1:9" s="44" customFormat="1" ht="18.75">
      <c r="A35" s="23" t="s">
        <v>7</v>
      </c>
      <c r="B35" s="58">
        <v>419.3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1.1376604056670048</v>
      </c>
      <c r="F35" s="19">
        <f t="shared" si="3"/>
        <v>85.35654662532792</v>
      </c>
      <c r="G35" s="19">
        <f t="shared" si="0"/>
        <v>82.03071281228513</v>
      </c>
      <c r="H35" s="19">
        <f t="shared" si="2"/>
        <v>61.400000000000034</v>
      </c>
      <c r="I35" s="19">
        <f t="shared" si="1"/>
        <v>78.39999999999998</v>
      </c>
    </row>
    <row r="36" spans="1:9" ht="18">
      <c r="A36" s="29" t="s">
        <v>15</v>
      </c>
      <c r="B36" s="49">
        <v>24.8</v>
      </c>
      <c r="C36" s="50">
        <f>45.2-20+3</f>
        <v>28.200000000000003</v>
      </c>
      <c r="D36" s="50">
        <f>3.6+3.6+7.2+3.6</f>
        <v>18</v>
      </c>
      <c r="E36" s="1">
        <f>D36/D31*100</f>
        <v>0.057216784861710224</v>
      </c>
      <c r="F36" s="1">
        <f t="shared" si="3"/>
        <v>72.58064516129032</v>
      </c>
      <c r="G36" s="1">
        <f t="shared" si="0"/>
        <v>63.82978723404255</v>
      </c>
      <c r="H36" s="1">
        <f t="shared" si="2"/>
        <v>6.800000000000001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6127.800000000003</v>
      </c>
      <c r="C37" s="49">
        <f>C31-C32-C34-C35-C33-C36</f>
        <v>6593.200000000002</v>
      </c>
      <c r="D37" s="49">
        <f>D31-D32-D34-D35-D33-D36</f>
        <v>5678.899999999992</v>
      </c>
      <c r="E37" s="1">
        <f>D37/D31*100</f>
        <v>18.05157775284254</v>
      </c>
      <c r="F37" s="1">
        <f t="shared" si="3"/>
        <v>92.67436926792632</v>
      </c>
      <c r="G37" s="1">
        <f t="shared" si="0"/>
        <v>86.13268215737413</v>
      </c>
      <c r="H37" s="1">
        <f>B37-D37</f>
        <v>448.90000000001055</v>
      </c>
      <c r="I37" s="1">
        <f t="shared" si="1"/>
        <v>914.3000000000093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f>792.7+6.6</f>
        <v>799.3000000000001</v>
      </c>
      <c r="C41" s="53">
        <f>1079.9+40.7-300+6.6</f>
        <v>827.2000000000002</v>
      </c>
      <c r="D41" s="54">
        <f>39.9+10-0.1+63.8+32.1+23.9+51.2+20.3+38.8+26.2+1.3+95+24+3.6+45.4+22.4</f>
        <v>497.8</v>
      </c>
      <c r="E41" s="3">
        <f>D41/D137*100</f>
        <v>0.09234994261335977</v>
      </c>
      <c r="F41" s="3">
        <f>D41/B41*100</f>
        <v>62.27949455773801</v>
      </c>
      <c r="G41" s="3">
        <f t="shared" si="0"/>
        <v>60.17891682785299</v>
      </c>
      <c r="H41" s="3">
        <f t="shared" si="2"/>
        <v>301.50000000000006</v>
      </c>
      <c r="I41" s="3">
        <f t="shared" si="1"/>
        <v>329.40000000000015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5585.7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</f>
        <v>5004.6</v>
      </c>
      <c r="E43" s="3">
        <f>D43/D137*100</f>
        <v>0.9284341558915635</v>
      </c>
      <c r="F43" s="3">
        <f>D43/B43*100</f>
        <v>89.596648584779</v>
      </c>
      <c r="G43" s="3">
        <f aca="true" t="shared" si="4" ref="G43:G73">D43/C43*100</f>
        <v>81.97274454563323</v>
      </c>
      <c r="H43" s="3">
        <f>B43-D43</f>
        <v>581.0999999999995</v>
      </c>
      <c r="I43" s="3">
        <f aca="true" t="shared" si="5" ref="I43:I74">C43-D43</f>
        <v>1100.5999999999995</v>
      </c>
    </row>
    <row r="44" spans="1:9" ht="18">
      <c r="A44" s="29" t="s">
        <v>3</v>
      </c>
      <c r="B44" s="49">
        <v>4933.8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</f>
        <v>4581.599999999999</v>
      </c>
      <c r="E44" s="1">
        <f>D44/D43*100</f>
        <v>91.54777604603763</v>
      </c>
      <c r="F44" s="1">
        <f aca="true" t="shared" si="6" ref="F44:F71">D44/B44*100</f>
        <v>92.86148607564148</v>
      </c>
      <c r="G44" s="1">
        <f t="shared" si="4"/>
        <v>85.48718140090307</v>
      </c>
      <c r="H44" s="1">
        <f aca="true" t="shared" si="7" ref="H44:H71">B44-D44</f>
        <v>352.2000000000007</v>
      </c>
      <c r="I44" s="1">
        <f t="shared" si="5"/>
        <v>777.8000000000011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0.01998161691244055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36.6</v>
      </c>
      <c r="C46" s="50">
        <f>35.1+9.9</f>
        <v>45</v>
      </c>
      <c r="D46" s="51">
        <f>3.2+3.4-0.1+3.7+3.6+3.5+3.2+5.6+1.4</f>
        <v>27.499999999999993</v>
      </c>
      <c r="E46" s="1">
        <f>D46/D43*100</f>
        <v>0.5494944650921151</v>
      </c>
      <c r="F46" s="1">
        <f t="shared" si="6"/>
        <v>75.1366120218579</v>
      </c>
      <c r="G46" s="1">
        <f t="shared" si="4"/>
        <v>61.11111111111109</v>
      </c>
      <c r="H46" s="1">
        <f t="shared" si="7"/>
        <v>9.100000000000009</v>
      </c>
      <c r="I46" s="1">
        <f t="shared" si="5"/>
        <v>17.500000000000007</v>
      </c>
    </row>
    <row r="47" spans="1:9" ht="18">
      <c r="A47" s="29" t="s">
        <v>0</v>
      </c>
      <c r="B47" s="49">
        <v>317.3</v>
      </c>
      <c r="C47" s="50">
        <f>358+23.1+0.1</f>
        <v>381.20000000000005</v>
      </c>
      <c r="D47" s="51">
        <f>23.1+2.7+0.5+0.4+5.2+0.6+99.9+12.6+20.5-0.1+2+19.6+1.1+0.5+4.4+0.4+3.4+4+2.3+0.3+1.3+0.1+0.3+0.5+5.1+9.3</f>
        <v>220.00000000000006</v>
      </c>
      <c r="E47" s="1">
        <f>D47/D43*100</f>
        <v>4.395955720736923</v>
      </c>
      <c r="F47" s="1">
        <f t="shared" si="6"/>
        <v>69.335014182162</v>
      </c>
      <c r="G47" s="1">
        <f t="shared" si="4"/>
        <v>57.71248688352571</v>
      </c>
      <c r="H47" s="1">
        <f t="shared" si="7"/>
        <v>97.29999999999995</v>
      </c>
      <c r="I47" s="1">
        <f t="shared" si="5"/>
        <v>161.2</v>
      </c>
    </row>
    <row r="48" spans="1:9" ht="18.75" thickBot="1">
      <c r="A48" s="29" t="s">
        <v>35</v>
      </c>
      <c r="B48" s="50">
        <f>B43-B44-B47-B46-B45</f>
        <v>296.9999999999996</v>
      </c>
      <c r="C48" s="50">
        <f>C43-C44-C47-C46-C45</f>
        <v>318.5999999999992</v>
      </c>
      <c r="D48" s="50">
        <f>D43-D44-D47-D46-D45</f>
        <v>174.50000000000085</v>
      </c>
      <c r="E48" s="1">
        <f>D48/D43*100</f>
        <v>3.486792151220894</v>
      </c>
      <c r="F48" s="1">
        <f t="shared" si="6"/>
        <v>58.754208754209124</v>
      </c>
      <c r="G48" s="1">
        <f t="shared" si="4"/>
        <v>54.77087256748314</v>
      </c>
      <c r="H48" s="1">
        <f t="shared" si="7"/>
        <v>122.49999999999875</v>
      </c>
      <c r="I48" s="1">
        <f t="shared" si="5"/>
        <v>144.09999999999837</v>
      </c>
    </row>
    <row r="49" spans="1:9" ht="18.75" thickBot="1">
      <c r="A49" s="28" t="s">
        <v>4</v>
      </c>
      <c r="B49" s="52">
        <v>11077.2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</f>
        <v>9780.300000000001</v>
      </c>
      <c r="E49" s="3">
        <f>D49/D137*100</f>
        <v>1.8144036636027372</v>
      </c>
      <c r="F49" s="3">
        <f>D49/B49*100</f>
        <v>88.2921676958076</v>
      </c>
      <c r="G49" s="3">
        <f t="shared" si="4"/>
        <v>80.5612757615196</v>
      </c>
      <c r="H49" s="3">
        <f>B49-D49</f>
        <v>1296.8999999999996</v>
      </c>
      <c r="I49" s="3">
        <f t="shared" si="5"/>
        <v>2359.899999999998</v>
      </c>
    </row>
    <row r="50" spans="1:9" ht="18">
      <c r="A50" s="29" t="s">
        <v>3</v>
      </c>
      <c r="B50" s="49">
        <f>6894.1+108.8</f>
        <v>7002.900000000001</v>
      </c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</f>
        <v>6593.299999999998</v>
      </c>
      <c r="E50" s="1">
        <f>D50/D49*100</f>
        <v>67.41408750242832</v>
      </c>
      <c r="F50" s="1">
        <f t="shared" si="6"/>
        <v>94.15099458795638</v>
      </c>
      <c r="G50" s="1">
        <f t="shared" si="4"/>
        <v>86.35512305012375</v>
      </c>
      <c r="H50" s="1">
        <f t="shared" si="7"/>
        <v>409.6000000000022</v>
      </c>
      <c r="I50" s="1">
        <f t="shared" si="5"/>
        <v>1041.800000000002</v>
      </c>
    </row>
    <row r="51" spans="1:9" ht="18">
      <c r="A51" s="29" t="s">
        <v>2</v>
      </c>
      <c r="B51" s="49">
        <v>9.7</v>
      </c>
      <c r="C51" s="50">
        <v>9.7</v>
      </c>
      <c r="D51" s="51">
        <f>0.5+0.8+0.8</f>
        <v>2.1</v>
      </c>
      <c r="E51" s="12">
        <f>D51/D49*100</f>
        <v>0.021471733995889697</v>
      </c>
      <c r="F51" s="1">
        <f t="shared" si="6"/>
        <v>21.64948453608248</v>
      </c>
      <c r="G51" s="1">
        <f t="shared" si="4"/>
        <v>21.64948453608248</v>
      </c>
      <c r="H51" s="1">
        <f t="shared" si="7"/>
        <v>7.6</v>
      </c>
      <c r="I51" s="1">
        <f t="shared" si="5"/>
        <v>7.6</v>
      </c>
    </row>
    <row r="52" spans="1:9" ht="18">
      <c r="A52" s="29" t="s">
        <v>1</v>
      </c>
      <c r="B52" s="49">
        <v>287.8</v>
      </c>
      <c r="C52" s="50">
        <f>325-2</f>
        <v>323</v>
      </c>
      <c r="D52" s="51">
        <f>2.4+4.2+4.2+8.7+3.1+5.2-0.1+2.3+6.7+7.1+0.1+3.9+3.5+21.5+2.5-0.1+4.3+17.5+11.1+0.7-0.1+5.1+1.5+0.9+0.1+4.4+2.8+10.2+1.2+17.9</f>
        <v>152.8</v>
      </c>
      <c r="E52" s="1">
        <f>D52/D49*100</f>
        <v>1.5623242640818789</v>
      </c>
      <c r="F52" s="1">
        <f t="shared" si="6"/>
        <v>53.09242529534399</v>
      </c>
      <c r="G52" s="1">
        <f t="shared" si="4"/>
        <v>47.306501547987615</v>
      </c>
      <c r="H52" s="1">
        <f t="shared" si="7"/>
        <v>135</v>
      </c>
      <c r="I52" s="1">
        <f t="shared" si="5"/>
        <v>170.2</v>
      </c>
    </row>
    <row r="53" spans="1:9" ht="18">
      <c r="A53" s="29" t="s">
        <v>0</v>
      </c>
      <c r="B53" s="49">
        <v>416.2</v>
      </c>
      <c r="C53" s="50">
        <f>534.1-3+2</f>
        <v>533.1</v>
      </c>
      <c r="D53" s="51">
        <f>6+11+5+10.4+0.1+20.8+16+0.1+76.5+39.2+7.7+0.3+8.1+0.1+0.2+12-0.1+0.1+4.7+0.1+6.4+2.7+8.2+0.3+5.7+1.7+0.9+0.1+5.2+0.5+0.2+3+0.1-0.1+0.5+6.4</f>
        <v>260.09999999999985</v>
      </c>
      <c r="E53" s="1">
        <f>D53/D49*100</f>
        <v>2.6594276249194793</v>
      </c>
      <c r="F53" s="1">
        <f t="shared" si="6"/>
        <v>62.49399327246513</v>
      </c>
      <c r="G53" s="1">
        <f t="shared" si="4"/>
        <v>48.790095666854214</v>
      </c>
      <c r="H53" s="1">
        <f t="shared" si="7"/>
        <v>156.10000000000014</v>
      </c>
      <c r="I53" s="1">
        <f t="shared" si="5"/>
        <v>273.00000000000017</v>
      </c>
    </row>
    <row r="54" spans="1:9" ht="18.75" thickBot="1">
      <c r="A54" s="29" t="s">
        <v>35</v>
      </c>
      <c r="B54" s="50">
        <f>B49-B50-B53-B52-B51</f>
        <v>3360.6000000000004</v>
      </c>
      <c r="C54" s="50">
        <f>C49-C50-C53-C52-C51</f>
        <v>3639.299999999999</v>
      </c>
      <c r="D54" s="50">
        <f>D49-D50-D53-D52-D51</f>
        <v>2772.0000000000027</v>
      </c>
      <c r="E54" s="1">
        <f>D54/D49*100</f>
        <v>28.342688874574424</v>
      </c>
      <c r="F54" s="1">
        <f t="shared" si="6"/>
        <v>82.48527048741303</v>
      </c>
      <c r="G54" s="1">
        <f t="shared" si="4"/>
        <v>76.16849394114263</v>
      </c>
      <c r="H54" s="1">
        <f t="shared" si="7"/>
        <v>588.5999999999976</v>
      </c>
      <c r="I54" s="1">
        <f>C54-D54</f>
        <v>867.2999999999961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2939.7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</f>
        <v>2737.2000000000007</v>
      </c>
      <c r="E56" s="3">
        <f>D56/D137*100</f>
        <v>0.5077948230640587</v>
      </c>
      <c r="F56" s="3">
        <f>D56/B56*100</f>
        <v>93.11154199408107</v>
      </c>
      <c r="G56" s="3">
        <f t="shared" si="4"/>
        <v>88.15458937198069</v>
      </c>
      <c r="H56" s="3">
        <f>B56-D56</f>
        <v>202.4999999999991</v>
      </c>
      <c r="I56" s="3">
        <f t="shared" si="5"/>
        <v>367.7999999999993</v>
      </c>
    </row>
    <row r="57" spans="1:9" ht="18">
      <c r="A57" s="29" t="s">
        <v>3</v>
      </c>
      <c r="B57" s="49">
        <v>1694.4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128-60.9+102.5+75.2+87.9+68.6+30+93+68.5+96.9-0.1+67+116.4+112.6+49.7+83+52.4+24.4+26.2+0.2+55.4+42.6+44.2+67.6+0.1+42.3+79.3+45.6</f>
        <v>1598.6</v>
      </c>
      <c r="E57" s="1">
        <f>D57/D56*100</f>
        <v>58.40274733304105</v>
      </c>
      <c r="F57" s="1">
        <f t="shared" si="6"/>
        <v>94.34608120868742</v>
      </c>
      <c r="G57" s="1">
        <f t="shared" si="4"/>
        <v>89.0039530092979</v>
      </c>
      <c r="H57" s="1">
        <f t="shared" si="7"/>
        <v>95.80000000000018</v>
      </c>
      <c r="I57" s="1">
        <f t="shared" si="5"/>
        <v>197.50000000000023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6.627210287885429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227.2</v>
      </c>
      <c r="C59" s="50">
        <f>297.4-9.5</f>
        <v>287.9</v>
      </c>
      <c r="D59" s="51">
        <f>4.5+4.5+30.5+35.2+10+24.5+10.2+0.1+1.9+1.8+3+1.2+0.9+0.8+1.4+0.5+1.9+5.3</f>
        <v>138.20000000000005</v>
      </c>
      <c r="E59" s="1">
        <f>D59/D56*100</f>
        <v>5.048955136635979</v>
      </c>
      <c r="F59" s="1">
        <f t="shared" si="6"/>
        <v>60.82746478873242</v>
      </c>
      <c r="G59" s="1">
        <f t="shared" si="4"/>
        <v>48.002778742618986</v>
      </c>
      <c r="H59" s="1">
        <f t="shared" si="7"/>
        <v>88.99999999999994</v>
      </c>
      <c r="I59" s="1">
        <f t="shared" si="5"/>
        <v>149.69999999999993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26.607482098494806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108.39999999999972</v>
      </c>
      <c r="C61" s="50">
        <f>C56-C57-C59-C60-C58</f>
        <v>111.29999999999981</v>
      </c>
      <c r="D61" s="50">
        <f>D56-D57-D59-D60-D58</f>
        <v>90.7000000000007</v>
      </c>
      <c r="E61" s="1">
        <f>D61/D56*100</f>
        <v>3.31360514394274</v>
      </c>
      <c r="F61" s="1">
        <f t="shared" si="6"/>
        <v>83.67158671586802</v>
      </c>
      <c r="G61" s="1">
        <f t="shared" si="4"/>
        <v>81.4914645103332</v>
      </c>
      <c r="H61" s="1">
        <f t="shared" si="7"/>
        <v>17.699999999999022</v>
      </c>
      <c r="I61" s="1">
        <f t="shared" si="5"/>
        <v>20.599999999999113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334.40000000000003</v>
      </c>
      <c r="C66" s="53">
        <f>C67+C68</f>
        <v>371.09999999999997</v>
      </c>
      <c r="D66" s="54">
        <f>SUM(D67:D68)</f>
        <v>1.4</v>
      </c>
      <c r="E66" s="42">
        <f>D66/D137*100</f>
        <v>0.0002597226188403047</v>
      </c>
      <c r="F66" s="113">
        <f>D66/B66*100</f>
        <v>0.4186602870813396</v>
      </c>
      <c r="G66" s="3">
        <f t="shared" si="4"/>
        <v>0.37725680409593104</v>
      </c>
      <c r="H66" s="3">
        <f>B66-D66</f>
        <v>333.00000000000006</v>
      </c>
      <c r="I66" s="3">
        <f t="shared" si="5"/>
        <v>369.7</v>
      </c>
    </row>
    <row r="67" spans="1:9" ht="18">
      <c r="A67" s="29" t="s">
        <v>8</v>
      </c>
      <c r="B67" s="49">
        <v>314.1</v>
      </c>
      <c r="C67" s="50">
        <f>257.4+70.7</f>
        <v>328.09999999999997</v>
      </c>
      <c r="D67" s="51">
        <f>1.4</f>
        <v>1.4</v>
      </c>
      <c r="E67" s="1"/>
      <c r="F67" s="1">
        <f t="shared" si="6"/>
        <v>0.44571792422795287</v>
      </c>
      <c r="G67" s="1">
        <f t="shared" si="4"/>
        <v>0.42669917708015853</v>
      </c>
      <c r="H67" s="1">
        <f t="shared" si="7"/>
        <v>312.70000000000005</v>
      </c>
      <c r="I67" s="1">
        <f t="shared" si="5"/>
        <v>326.7</v>
      </c>
    </row>
    <row r="68" spans="1:9" ht="18.75" thickBot="1">
      <c r="A68" s="29" t="s">
        <v>9</v>
      </c>
      <c r="B68" s="49">
        <f>24.9-4.6</f>
        <v>20.299999999999997</v>
      </c>
      <c r="C68" s="50">
        <f>202.6-17.6-66.7-70.7-4.6</f>
        <v>42.99999999999999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20.299999999999997</v>
      </c>
      <c r="I68" s="1">
        <f t="shared" si="5"/>
        <v>42.99999999999999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366.6</v>
      </c>
      <c r="C74" s="69">
        <v>400</v>
      </c>
      <c r="D74" s="70"/>
      <c r="E74" s="48"/>
      <c r="F74" s="48"/>
      <c r="G74" s="48"/>
      <c r="H74" s="48">
        <f>B74-D74</f>
        <v>366.6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41110.6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</f>
        <v>36783.200000000004</v>
      </c>
      <c r="E87" s="3">
        <f>D87/D137*100</f>
        <v>6.823877880947641</v>
      </c>
      <c r="F87" s="3">
        <f aca="true" t="shared" si="10" ref="F87:F92">D87/B87*100</f>
        <v>89.4737610251371</v>
      </c>
      <c r="G87" s="3">
        <f t="shared" si="8"/>
        <v>83.44381076826053</v>
      </c>
      <c r="H87" s="3">
        <f aca="true" t="shared" si="11" ref="H87:H92">B87-D87</f>
        <v>4327.399999999994</v>
      </c>
      <c r="I87" s="3">
        <f t="shared" si="9"/>
        <v>7298.199999999997</v>
      </c>
    </row>
    <row r="88" spans="1:9" ht="18">
      <c r="A88" s="29" t="s">
        <v>3</v>
      </c>
      <c r="B88" s="49">
        <f>34562.5-3</f>
        <v>34559.5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</f>
        <v>31923.799999999996</v>
      </c>
      <c r="E88" s="1">
        <f>D88/D87*100</f>
        <v>86.78907762239281</v>
      </c>
      <c r="F88" s="1">
        <f t="shared" si="10"/>
        <v>92.37344290281976</v>
      </c>
      <c r="G88" s="1">
        <f t="shared" si="8"/>
        <v>85.70975986941019</v>
      </c>
      <c r="H88" s="1">
        <f t="shared" si="11"/>
        <v>2635.7000000000044</v>
      </c>
      <c r="I88" s="1">
        <f t="shared" si="9"/>
        <v>5322.600000000006</v>
      </c>
    </row>
    <row r="89" spans="1:9" ht="18">
      <c r="A89" s="29" t="s">
        <v>33</v>
      </c>
      <c r="B89" s="49">
        <v>1723.8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125+55.5+51.3+1.7-0.1+10.4+5.3+280.6+162.7+2.2+25.3+117.8+56.8+64.4+1.4+31+7.8+37.2+1.9+36.4+8.8+1+3.9+10.1+30.1+1.8+10.7+4.2+23.3+14.3+12.2+6+2.6+0.2+2.5+21.4+6.2</f>
        <v>1233.9</v>
      </c>
      <c r="E89" s="1">
        <f>D89/D87*100</f>
        <v>3.3545205419865587</v>
      </c>
      <c r="F89" s="1">
        <f t="shared" si="10"/>
        <v>71.58022972502611</v>
      </c>
      <c r="G89" s="1">
        <f t="shared" si="8"/>
        <v>67.41886132663099</v>
      </c>
      <c r="H89" s="1">
        <f t="shared" si="11"/>
        <v>489.89999999999986</v>
      </c>
      <c r="I89" s="1">
        <f t="shared" si="9"/>
        <v>596.2999999999997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4827.299999999998</v>
      </c>
      <c r="C91" s="50">
        <f>C87-C88-C89-C90</f>
        <v>5004.8</v>
      </c>
      <c r="D91" s="50">
        <f>D87-D88-D89-D90</f>
        <v>3625.5000000000086</v>
      </c>
      <c r="E91" s="1">
        <f>D91/D87*100</f>
        <v>9.856401835620632</v>
      </c>
      <c r="F91" s="1">
        <f t="shared" si="10"/>
        <v>75.10409545708802</v>
      </c>
      <c r="G91" s="1">
        <f>D91/C91*100</f>
        <v>72.4404571611255</v>
      </c>
      <c r="H91" s="1">
        <f t="shared" si="11"/>
        <v>1201.7999999999897</v>
      </c>
      <c r="I91" s="1">
        <f>C91-D91</f>
        <v>1379.2999999999915</v>
      </c>
    </row>
    <row r="92" spans="1:9" ht="19.5" thickBot="1">
      <c r="A92" s="14" t="s">
        <v>12</v>
      </c>
      <c r="B92" s="61">
        <f>40945.9-360</f>
        <v>40585.9</v>
      </c>
      <c r="C92" s="72">
        <f>39290.3+3989.1-27-360</f>
        <v>42892.4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</f>
        <v>31088.600000000006</v>
      </c>
      <c r="E92" s="3">
        <f>D92/D137*100</f>
        <v>5.76743757719907</v>
      </c>
      <c r="F92" s="3">
        <f t="shared" si="10"/>
        <v>76.59950869636994</v>
      </c>
      <c r="G92" s="3">
        <f>D92/C92*100</f>
        <v>72.48043942516624</v>
      </c>
      <c r="H92" s="3">
        <f t="shared" si="11"/>
        <v>9497.299999999996</v>
      </c>
      <c r="I92" s="3">
        <f>C92-D92</f>
        <v>11803.799999999996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5770.6+358</f>
        <v>6128.6</v>
      </c>
      <c r="C98" s="106">
        <f>5290.2+873.6+17.6+66.7+358</f>
        <v>6606.1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</f>
        <v>4638.899999999998</v>
      </c>
      <c r="E98" s="25">
        <f>D98/D137*100</f>
        <v>0.8605908975273493</v>
      </c>
      <c r="F98" s="25">
        <f>D98/B98*100</f>
        <v>75.6926541135006</v>
      </c>
      <c r="G98" s="25">
        <f aca="true" t="shared" si="12" ref="G98:G135">D98/C98*100</f>
        <v>70.22146198210741</v>
      </c>
      <c r="H98" s="25">
        <f aca="true" t="shared" si="13" ref="H98:H103">B98-D98</f>
        <v>1489.7000000000025</v>
      </c>
      <c r="I98" s="25">
        <f aca="true" t="shared" si="14" ref="I98:I135">C98-D98</f>
        <v>1967.2000000000025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0.3276638858350041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5357.1+354.8</f>
        <v>5711.900000000001</v>
      </c>
      <c r="C100" s="51">
        <f>5711.4+17.6+66.7-0.6-0.1+354.8</f>
        <v>6149.799999999999</v>
      </c>
      <c r="D100" s="51">
        <f>3302.1+5.1+16.7+151+216.3+17.4+13.8+53.7+7.6+119.5+15.5+6.4+75+28.9+153.8+9.3+9.1+11.7+14.3+26.2+6.6+3.9+0.2+30.1+4</f>
        <v>4298.200000000001</v>
      </c>
      <c r="E100" s="1">
        <f>D100/D98*100</f>
        <v>92.6555864536852</v>
      </c>
      <c r="F100" s="1">
        <f aca="true" t="shared" si="15" ref="F100:F135">D100/B100*100</f>
        <v>75.24991684028083</v>
      </c>
      <c r="G100" s="1">
        <f t="shared" si="12"/>
        <v>69.89170379524539</v>
      </c>
      <c r="H100" s="1">
        <f t="shared" si="13"/>
        <v>1413.6999999999998</v>
      </c>
      <c r="I100" s="1">
        <f t="shared" si="14"/>
        <v>1851.5999999999985</v>
      </c>
    </row>
    <row r="101" spans="1:9" ht="54.75" thickBot="1">
      <c r="A101" s="99" t="s">
        <v>107</v>
      </c>
      <c r="B101" s="101">
        <v>413.7</v>
      </c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5.193041453792929</v>
      </c>
      <c r="F101" s="97">
        <f>D101/B101*100</f>
        <v>58.23060188542423</v>
      </c>
      <c r="G101" s="97">
        <f>D101/C101*100</f>
        <v>52.35818300369486</v>
      </c>
      <c r="H101" s="97">
        <f t="shared" si="13"/>
        <v>172.79999999999995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401.5</v>
      </c>
      <c r="C102" s="101">
        <f>C98-C99-C100</f>
        <v>441.1000000000013</v>
      </c>
      <c r="D102" s="101">
        <f>D98-D99-D100</f>
        <v>325.49999999999727</v>
      </c>
      <c r="E102" s="97">
        <f>D102/D98*100</f>
        <v>7.0167496604798</v>
      </c>
      <c r="F102" s="97">
        <f t="shared" si="15"/>
        <v>81.07098381070917</v>
      </c>
      <c r="G102" s="97">
        <f t="shared" si="12"/>
        <v>73.79279075039591</v>
      </c>
      <c r="H102" s="97">
        <f>B102-D102</f>
        <v>76.00000000000273</v>
      </c>
      <c r="I102" s="97">
        <f t="shared" si="14"/>
        <v>115.600000000004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16627.8</v>
      </c>
      <c r="C103" s="94">
        <f>SUM(C104:C134)-C111-C115+C135-C130-C131-C105-C108-C118-C119</f>
        <v>17161.1</v>
      </c>
      <c r="D103" s="94">
        <f>SUM(D104:D134)-D111-D115+D135-D130-D131-D105-D108-D118-D119</f>
        <v>13132.400000000001</v>
      </c>
      <c r="E103" s="95">
        <f>D103/D137*100</f>
        <v>2.436272371184584</v>
      </c>
      <c r="F103" s="95">
        <f>D103/B103*100</f>
        <v>78.97857804399861</v>
      </c>
      <c r="G103" s="95">
        <f t="shared" si="12"/>
        <v>76.52423212964206</v>
      </c>
      <c r="H103" s="95">
        <f t="shared" si="13"/>
        <v>3495.399999999998</v>
      </c>
      <c r="I103" s="95">
        <f t="shared" si="14"/>
        <v>4028.699999999997</v>
      </c>
    </row>
    <row r="104" spans="1:9" ht="37.5">
      <c r="A104" s="34" t="s">
        <v>69</v>
      </c>
      <c r="B104" s="79">
        <v>1262</v>
      </c>
      <c r="C104" s="75">
        <f>1869.9-400</f>
        <v>1469.9</v>
      </c>
      <c r="D104" s="80">
        <f>1.4+20.1+85.2+143.2+49+97.4+39.5+2.1+10+69.9+14+22.7+50+22.1+4.6+24.2+39.7+15.7</f>
        <v>710.8000000000002</v>
      </c>
      <c r="E104" s="6">
        <f>D104/D103*100</f>
        <v>5.412567390575981</v>
      </c>
      <c r="F104" s="6">
        <f t="shared" si="15"/>
        <v>56.323296354992095</v>
      </c>
      <c r="G104" s="6">
        <f t="shared" si="12"/>
        <v>48.35703109055039</v>
      </c>
      <c r="H104" s="6">
        <f aca="true" t="shared" si="16" ref="H104:H135">B104-D104</f>
        <v>551.1999999999998</v>
      </c>
      <c r="I104" s="6">
        <f t="shared" si="14"/>
        <v>759.0999999999999</v>
      </c>
    </row>
    <row r="105" spans="1:9" ht="18">
      <c r="A105" s="29" t="s">
        <v>33</v>
      </c>
      <c r="B105" s="82">
        <v>746.3</v>
      </c>
      <c r="C105" s="51">
        <f>1242.6+0.7-337</f>
        <v>906.3</v>
      </c>
      <c r="D105" s="83">
        <f>1.4+85.2+143.2+49+2.1+10+14+22.7+19.6+15.7</f>
        <v>362.90000000000003</v>
      </c>
      <c r="E105" s="1"/>
      <c r="F105" s="1">
        <f t="shared" si="15"/>
        <v>48.62655768457726</v>
      </c>
      <c r="G105" s="1">
        <f t="shared" si="12"/>
        <v>40.04192872117401</v>
      </c>
      <c r="H105" s="1">
        <f t="shared" si="16"/>
        <v>383.3999999999999</v>
      </c>
      <c r="I105" s="1">
        <f t="shared" si="14"/>
        <v>543.3999999999999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4.7+37.5+79.8+33.7</f>
        <v>155.7</v>
      </c>
      <c r="E106" s="6">
        <f>D106/D103*100</f>
        <v>1.1856172519874506</v>
      </c>
      <c r="F106" s="6">
        <f>D106/B106*100</f>
        <v>18.15743440233236</v>
      </c>
      <c r="G106" s="6">
        <f t="shared" si="12"/>
        <v>18.15743440233236</v>
      </c>
      <c r="H106" s="6">
        <f t="shared" si="16"/>
        <v>701.8</v>
      </c>
      <c r="I106" s="6">
        <f t="shared" si="14"/>
        <v>701.8</v>
      </c>
    </row>
    <row r="107" spans="1:9" ht="34.5" customHeight="1">
      <c r="A107" s="17" t="s">
        <v>78</v>
      </c>
      <c r="B107" s="81">
        <v>60</v>
      </c>
      <c r="C107" s="68">
        <f>36.5+27</f>
        <v>63.5</v>
      </c>
      <c r="D107" s="80">
        <f>7.4</f>
        <v>7.4</v>
      </c>
      <c r="E107" s="6">
        <f>D107/D103*100</f>
        <v>0.05634918217538302</v>
      </c>
      <c r="F107" s="6">
        <f t="shared" si="15"/>
        <v>12.333333333333334</v>
      </c>
      <c r="G107" s="6">
        <f t="shared" si="12"/>
        <v>11.653543307086615</v>
      </c>
      <c r="H107" s="6">
        <f t="shared" si="16"/>
        <v>52.6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69.1</v>
      </c>
      <c r="C109" s="68">
        <v>75.5</v>
      </c>
      <c r="D109" s="80">
        <f>5.5+5.5+5.5-0.1+5.5+5.5+5.5+5.5-0.1+5.5+5.5-0.1</f>
        <v>49.199999999999996</v>
      </c>
      <c r="E109" s="6">
        <f>D109/D103*100</f>
        <v>0.37464591392281676</v>
      </c>
      <c r="F109" s="6">
        <f t="shared" si="15"/>
        <v>71.20115774240232</v>
      </c>
      <c r="G109" s="6">
        <f t="shared" si="12"/>
        <v>65.16556291390728</v>
      </c>
      <c r="H109" s="6">
        <f t="shared" si="16"/>
        <v>19.9</v>
      </c>
      <c r="I109" s="6">
        <f t="shared" si="14"/>
        <v>26.300000000000004</v>
      </c>
    </row>
    <row r="110" spans="1:9" ht="37.5">
      <c r="A110" s="17" t="s">
        <v>47</v>
      </c>
      <c r="B110" s="81">
        <v>959.1</v>
      </c>
      <c r="C110" s="68">
        <v>1050</v>
      </c>
      <c r="D110" s="80">
        <f>149.7+2.5+4.1+81.3+2.1+67.3+8+8.2+93.7+3.3+1.1+74.6+81.4+0.6+75.3+2.1+80.5+10.7+71.3</f>
        <v>817.8</v>
      </c>
      <c r="E110" s="6">
        <f>D110/D103*100</f>
        <v>6.227346105814625</v>
      </c>
      <c r="F110" s="6">
        <f t="shared" si="15"/>
        <v>85.26743822333437</v>
      </c>
      <c r="G110" s="6">
        <f t="shared" si="12"/>
        <v>77.88571428571429</v>
      </c>
      <c r="H110" s="6">
        <f t="shared" si="16"/>
        <v>141.30000000000007</v>
      </c>
      <c r="I110" s="6">
        <f t="shared" si="14"/>
        <v>232.20000000000005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64.5</v>
      </c>
      <c r="C112" s="60">
        <f>51.6+22.9-10</f>
        <v>64.5</v>
      </c>
      <c r="D112" s="84">
        <f>22.9</f>
        <v>22.9</v>
      </c>
      <c r="E112" s="19">
        <f>D112/D103*100</f>
        <v>0.17437787456976633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216.3</v>
      </c>
      <c r="C113" s="68">
        <f>488.6-250</f>
        <v>238.60000000000002</v>
      </c>
      <c r="D113" s="80">
        <f>4.9+70</f>
        <v>74.9</v>
      </c>
      <c r="E113" s="6">
        <f>D113/D103*100</f>
        <v>0.5703451006670525</v>
      </c>
      <c r="F113" s="6">
        <f>D113/B113*100</f>
        <v>34.627831715210355</v>
      </c>
      <c r="G113" s="6">
        <f t="shared" si="12"/>
        <v>31.391450125733446</v>
      </c>
      <c r="H113" s="6">
        <f t="shared" si="16"/>
        <v>141.4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178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1.126222168072858</v>
      </c>
      <c r="F114" s="6">
        <f t="shared" si="15"/>
        <v>83.08988764044945</v>
      </c>
      <c r="G114" s="6">
        <f t="shared" si="12"/>
        <v>82.02995008319466</v>
      </c>
      <c r="H114" s="6">
        <f t="shared" si="16"/>
        <v>30.099999999999994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291.7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291.7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734.7</v>
      </c>
      <c r="C117" s="60">
        <f>94.7+700</f>
        <v>794.7</v>
      </c>
      <c r="D117" s="84">
        <f>16.2+3.7+20.7+6.7+10.5</f>
        <v>57.8</v>
      </c>
      <c r="E117" s="19">
        <f>D117/D103*100</f>
        <v>0.4401328013158295</v>
      </c>
      <c r="F117" s="6">
        <f t="shared" si="15"/>
        <v>7.867156662583366</v>
      </c>
      <c r="G117" s="6">
        <f t="shared" si="12"/>
        <v>7.27318484962879</v>
      </c>
      <c r="H117" s="6">
        <f t="shared" si="16"/>
        <v>676.9000000000001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f>1661.4+19</f>
        <v>1680.4</v>
      </c>
      <c r="C120" s="60">
        <v>1700.1</v>
      </c>
      <c r="D120" s="84">
        <f>196.6+25+11.8+12.7+6.1+3.1+261.8+113.5+10.8+196.3+110+87.9+5.6+129.1+50</f>
        <v>1220.3</v>
      </c>
      <c r="E120" s="19">
        <f>D120/D103*100</f>
        <v>9.29228473089458</v>
      </c>
      <c r="F120" s="6">
        <f t="shared" si="15"/>
        <v>72.61961437752915</v>
      </c>
      <c r="G120" s="6">
        <f t="shared" si="12"/>
        <v>71.77813069819422</v>
      </c>
      <c r="H120" s="6">
        <f t="shared" si="16"/>
        <v>460.10000000000014</v>
      </c>
      <c r="I120" s="6">
        <f t="shared" si="14"/>
        <v>479.79999999999995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0.03350491913130882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0.37464591392281676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0.3510401754439401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178.8</v>
      </c>
      <c r="C125" s="60">
        <v>178.8</v>
      </c>
      <c r="D125" s="84">
        <f>7.2+1.4+9.3+6.8+7.7+4.3+1.8+6+21.8+13.1+2.5+17+2.4+20.7+0.2+12.9+12.9</f>
        <v>148</v>
      </c>
      <c r="E125" s="19">
        <f>D125/D103*100</f>
        <v>1.1269836435076603</v>
      </c>
      <c r="F125" s="6">
        <f t="shared" si="15"/>
        <v>82.77404921700223</v>
      </c>
      <c r="G125" s="6">
        <f t="shared" si="12"/>
        <v>82.77404921700223</v>
      </c>
      <c r="H125" s="6">
        <f t="shared" si="16"/>
        <v>30.80000000000001</v>
      </c>
      <c r="I125" s="6">
        <f t="shared" si="14"/>
        <v>30.80000000000001</v>
      </c>
    </row>
    <row r="126" spans="1:9" s="2" customFormat="1" ht="35.25" customHeight="1">
      <c r="A126" s="17" t="s">
        <v>74</v>
      </c>
      <c r="B126" s="81">
        <v>64.1</v>
      </c>
      <c r="C126" s="60">
        <v>67.6</v>
      </c>
      <c r="D126" s="84">
        <f>0.5+1.5+0.1+14.8</f>
        <v>16.900000000000002</v>
      </c>
      <c r="E126" s="19">
        <f>D126/D103*100</f>
        <v>0.128689348481618</v>
      </c>
      <c r="F126" s="6">
        <f t="shared" si="15"/>
        <v>26.36505460218409</v>
      </c>
      <c r="G126" s="6">
        <f t="shared" si="12"/>
        <v>25.000000000000007</v>
      </c>
      <c r="H126" s="6">
        <f t="shared" si="16"/>
        <v>47.19999999999999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798.4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</f>
        <v>751.3000000000003</v>
      </c>
      <c r="E129" s="19">
        <f>D129/D103*100</f>
        <v>5.720964941670983</v>
      </c>
      <c r="F129" s="6">
        <f t="shared" si="15"/>
        <v>94.10070140280565</v>
      </c>
      <c r="G129" s="6">
        <f t="shared" si="12"/>
        <v>86.53536051601016</v>
      </c>
      <c r="H129" s="6">
        <f t="shared" si="16"/>
        <v>47.09999999999968</v>
      </c>
      <c r="I129" s="6">
        <f t="shared" si="14"/>
        <v>116.89999999999975</v>
      </c>
    </row>
    <row r="130" spans="1:9" s="39" customFormat="1" ht="18">
      <c r="A130" s="40" t="s">
        <v>54</v>
      </c>
      <c r="B130" s="82">
        <v>690.1</v>
      </c>
      <c r="C130" s="51">
        <v>747.1</v>
      </c>
      <c r="D130" s="83">
        <f>21.4+1.2+34.6+22.6+31.2+22.6+44.8+0.2+32.7+30.6+29.7+33.6+24.3+38.4+29.7+36.6+5.6+24.5+36.9+39.8+25+0.6+28.8+33.8+33.8</f>
        <v>662.9999999999999</v>
      </c>
      <c r="E130" s="1">
        <f>D130/D129*100</f>
        <v>88.24703846665774</v>
      </c>
      <c r="F130" s="1">
        <f>D130/B130*100</f>
        <v>96.07303289378349</v>
      </c>
      <c r="G130" s="1">
        <f t="shared" si="12"/>
        <v>88.74314014188192</v>
      </c>
      <c r="H130" s="1">
        <f t="shared" si="16"/>
        <v>27.100000000000136</v>
      </c>
      <c r="I130" s="1">
        <f t="shared" si="14"/>
        <v>84.10000000000014</v>
      </c>
    </row>
    <row r="131" spans="1:9" s="39" customFormat="1" ht="18">
      <c r="A131" s="29" t="s">
        <v>33</v>
      </c>
      <c r="B131" s="82">
        <v>19.9</v>
      </c>
      <c r="C131" s="51">
        <f>27.4-3</f>
        <v>24.4</v>
      </c>
      <c r="D131" s="83">
        <f>3.4+3+2.7+1.6-0.1+0.1+0.1+0.1+0.1+0.1+1.3</f>
        <v>12.4</v>
      </c>
      <c r="E131" s="1">
        <f>D131/D129*100</f>
        <v>1.6504725143085313</v>
      </c>
      <c r="F131" s="1">
        <f>D131/B131*100</f>
        <v>62.311557788944725</v>
      </c>
      <c r="G131" s="1">
        <f>D131/C131*100</f>
        <v>50.81967213114754</v>
      </c>
      <c r="H131" s="1">
        <f t="shared" si="16"/>
        <v>7.499999999999998</v>
      </c>
      <c r="I131" s="1">
        <f t="shared" si="14"/>
        <v>11.999999999999998</v>
      </c>
    </row>
    <row r="132" spans="1:9" s="2" customFormat="1" ht="18.75">
      <c r="A132" s="17" t="s">
        <v>27</v>
      </c>
      <c r="B132" s="81">
        <v>8376</v>
      </c>
      <c r="C132" s="60">
        <v>8376</v>
      </c>
      <c r="D132" s="84">
        <f>1513.1+580.9+2094+2094+2094</f>
        <v>8376</v>
      </c>
      <c r="E132" s="19">
        <f>D132/D103*100</f>
        <v>63.78118241905515</v>
      </c>
      <c r="F132" s="6">
        <f t="shared" si="15"/>
        <v>100</v>
      </c>
      <c r="G132" s="6">
        <f t="shared" si="12"/>
        <v>100</v>
      </c>
      <c r="H132" s="6">
        <f t="shared" si="16"/>
        <v>0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3.623100118790168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24256.7</v>
      </c>
      <c r="C136" s="85">
        <f>C41+C66+C69+C74+C76+C84+C98+C103+C96+C81+C94</f>
        <v>25365.5</v>
      </c>
      <c r="D136" s="60">
        <f>D41+D66+D69+D74+D76+D84+D98+D103+D96+D81+D94</f>
        <v>18270.5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588745.6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539036.6100000001</v>
      </c>
      <c r="E137" s="38">
        <v>100</v>
      </c>
      <c r="F137" s="3">
        <f>D137/B137*100</f>
        <v>91.55679634803218</v>
      </c>
      <c r="G137" s="3">
        <f aca="true" t="shared" si="17" ref="G137:G143">D137/C137*100</f>
        <v>86.36195570429243</v>
      </c>
      <c r="H137" s="3">
        <f aca="true" t="shared" si="18" ref="H137:H143">B137-D137</f>
        <v>49708.989999999874</v>
      </c>
      <c r="I137" s="3">
        <f aca="true" t="shared" si="19" ref="I137:I143">C137-D137</f>
        <v>85123.18999999983</v>
      </c>
      <c r="K137" s="46"/>
      <c r="L137" s="47"/>
    </row>
    <row r="138" spans="1:12" ht="18.75">
      <c r="A138" s="23" t="s">
        <v>5</v>
      </c>
      <c r="B138" s="67">
        <f>B7+B18+B32+B50+B57+B88+B111+B115+B44+B130</f>
        <v>415174.30000000005</v>
      </c>
      <c r="C138" s="67">
        <f>C7+C18+C32+C50+C57+C88+C111+C115+C44+C130</f>
        <v>431119.7</v>
      </c>
      <c r="D138" s="67">
        <f>D7+D18+D32+D50+D57+D88+D111+D115+D44+D130</f>
        <v>402653.3999999999</v>
      </c>
      <c r="E138" s="6">
        <f>D138/D137*100</f>
        <v>74.69871109496623</v>
      </c>
      <c r="F138" s="6">
        <f aca="true" t="shared" si="20" ref="F138:F149">D138/B138*100</f>
        <v>96.984182306082</v>
      </c>
      <c r="G138" s="6">
        <f t="shared" si="17"/>
        <v>93.39712381503324</v>
      </c>
      <c r="H138" s="6">
        <f t="shared" si="18"/>
        <v>12520.90000000014</v>
      </c>
      <c r="I138" s="18">
        <f t="shared" si="19"/>
        <v>28466.300000000105</v>
      </c>
      <c r="K138" s="46"/>
      <c r="L138" s="47"/>
    </row>
    <row r="139" spans="1:12" ht="18.75">
      <c r="A139" s="23" t="s">
        <v>0</v>
      </c>
      <c r="B139" s="68">
        <f>B10+B21+B34+B53+B59+B89+B47+B131+B105+B108</f>
        <v>52315.90000000001</v>
      </c>
      <c r="C139" s="68">
        <f>C10+C21+C34+C53+C59+C89+C47+C131+C105+C108</f>
        <v>64497.399999999994</v>
      </c>
      <c r="D139" s="68">
        <f>D10+D21+D34+D53+D59+D89+D47+D131+D105+D108</f>
        <v>38506.9</v>
      </c>
      <c r="E139" s="6">
        <f>D139/D137*100</f>
        <v>7.14365207958695</v>
      </c>
      <c r="F139" s="6">
        <f t="shared" si="20"/>
        <v>73.60458292794351</v>
      </c>
      <c r="G139" s="6">
        <f t="shared" si="17"/>
        <v>59.70302678867676</v>
      </c>
      <c r="H139" s="6">
        <f t="shared" si="18"/>
        <v>13809.000000000007</v>
      </c>
      <c r="I139" s="18">
        <f t="shared" si="19"/>
        <v>25990.499999999993</v>
      </c>
      <c r="K139" s="46"/>
      <c r="L139" s="103"/>
    </row>
    <row r="140" spans="1:12" ht="18.75">
      <c r="A140" s="23" t="s">
        <v>1</v>
      </c>
      <c r="B140" s="67">
        <f>B20+B9+B52+B46+B58+B33+B99+B119</f>
        <v>18638.6</v>
      </c>
      <c r="C140" s="67">
        <f>C20+C9+C52+C46+C58+C33+C99+C119</f>
        <v>20514.600000000002</v>
      </c>
      <c r="D140" s="67">
        <f>D20+D9+D52+D46+D58+D33+D99+D119</f>
        <v>17229.600000000002</v>
      </c>
      <c r="E140" s="6">
        <f>D140/D137*100</f>
        <v>3.196369166836367</v>
      </c>
      <c r="F140" s="6">
        <f t="shared" si="20"/>
        <v>92.44041934480059</v>
      </c>
      <c r="G140" s="6">
        <f t="shared" si="17"/>
        <v>83.98701412652453</v>
      </c>
      <c r="H140" s="6">
        <f t="shared" si="18"/>
        <v>1408.9999999999964</v>
      </c>
      <c r="I140" s="18">
        <f t="shared" si="19"/>
        <v>3285</v>
      </c>
      <c r="K140" s="46"/>
      <c r="L140" s="47"/>
    </row>
    <row r="141" spans="1:12" ht="21" customHeight="1">
      <c r="A141" s="23" t="s">
        <v>15</v>
      </c>
      <c r="B141" s="67">
        <f>B11+B22+B100+B60+B36+B90</f>
        <v>8022.800000000001</v>
      </c>
      <c r="C141" s="67">
        <f>C11+C22+C100+C60+C36+C90</f>
        <v>8559.9</v>
      </c>
      <c r="D141" s="67">
        <f>D11+D22+D100+D60+D36+D90</f>
        <v>6406.300000000001</v>
      </c>
      <c r="E141" s="6">
        <f>D141/D137*100</f>
        <v>1.1884721521976032</v>
      </c>
      <c r="F141" s="6">
        <f t="shared" si="20"/>
        <v>79.85117415366206</v>
      </c>
      <c r="G141" s="6">
        <f t="shared" si="17"/>
        <v>74.84082757976147</v>
      </c>
      <c r="H141" s="6">
        <f t="shared" si="18"/>
        <v>1616.5</v>
      </c>
      <c r="I141" s="18">
        <f t="shared" si="19"/>
        <v>2153.5999999999985</v>
      </c>
      <c r="K141" s="46"/>
      <c r="L141" s="103"/>
    </row>
    <row r="142" spans="1:12" ht="18.75">
      <c r="A142" s="23" t="s">
        <v>2</v>
      </c>
      <c r="B142" s="67">
        <f>B8+B19+B45+B51+B118</f>
        <v>7407</v>
      </c>
      <c r="C142" s="67">
        <f>C8+C19+C45+C51+C118</f>
        <v>7976.8</v>
      </c>
      <c r="D142" s="67">
        <f>D8+D19+D45+D51+D118</f>
        <v>5695.199999999999</v>
      </c>
      <c r="E142" s="6">
        <f>D142/D137*100</f>
        <v>1.0565516134423591</v>
      </c>
      <c r="F142" s="6">
        <f t="shared" si="20"/>
        <v>76.88942891859051</v>
      </c>
      <c r="G142" s="6">
        <f t="shared" si="17"/>
        <v>71.39705144920268</v>
      </c>
      <c r="H142" s="6">
        <f t="shared" si="18"/>
        <v>1711.800000000001</v>
      </c>
      <c r="I142" s="18">
        <f t="shared" si="19"/>
        <v>2281.6000000000013</v>
      </c>
      <c r="K142" s="46"/>
      <c r="L142" s="47"/>
    </row>
    <row r="143" spans="1:12" ht="19.5" thickBot="1">
      <c r="A143" s="23" t="s">
        <v>35</v>
      </c>
      <c r="B143" s="67">
        <f>B137-B138-B139-B140-B141-B142</f>
        <v>87186.99999999993</v>
      </c>
      <c r="C143" s="67">
        <f>C137-C138-C139-C140-C141-C142</f>
        <v>91491.39999999992</v>
      </c>
      <c r="D143" s="67">
        <f>D137-D138-D139-D140-D141-D142</f>
        <v>68545.2100000002</v>
      </c>
      <c r="E143" s="6">
        <f>D143/D137*100</f>
        <v>12.716243892970494</v>
      </c>
      <c r="F143" s="6">
        <f t="shared" si="20"/>
        <v>78.61861286659737</v>
      </c>
      <c r="G143" s="43">
        <f t="shared" si="17"/>
        <v>74.91983946032114</v>
      </c>
      <c r="H143" s="6">
        <f t="shared" si="18"/>
        <v>18641.78999999973</v>
      </c>
      <c r="I143" s="6">
        <f t="shared" si="19"/>
        <v>22946.189999999726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65198.6+493.4</f>
        <v>65692</v>
      </c>
      <c r="C145" s="74">
        <f>77971.6-8326.2+721.6-624+493.4</f>
        <v>70236.40000000001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</f>
        <v>19292.6</v>
      </c>
      <c r="E145" s="15"/>
      <c r="F145" s="6">
        <f t="shared" si="20"/>
        <v>29.36826401997199</v>
      </c>
      <c r="G145" s="6">
        <f aca="true" t="shared" si="21" ref="G145:G154">D145/C145*100</f>
        <v>27.468093467205033</v>
      </c>
      <c r="H145" s="6">
        <f>B145-D145</f>
        <v>46399.4</v>
      </c>
      <c r="I145" s="6">
        <f aca="true" t="shared" si="22" ref="I145:I154">C145-D145</f>
        <v>50943.80000000001</v>
      </c>
      <c r="J145" s="105"/>
      <c r="K145" s="46"/>
      <c r="L145" s="46"/>
    </row>
    <row r="146" spans="1:12" ht="18.75">
      <c r="A146" s="23" t="s">
        <v>22</v>
      </c>
      <c r="B146" s="89">
        <f>27555.5-144.4</f>
        <v>27411.1</v>
      </c>
      <c r="C146" s="67">
        <f>23644.2-130+4631.1-195-144.4</f>
        <v>27805.9</v>
      </c>
      <c r="D146" s="67">
        <f>2921.3+155.4+1707.9+56.8+14.6+990.8-990.8+14.7+990.8+400.1+597.2+8.8-9.6+18.2+0.4+53.9+92.1+242.6+11.1+67.1+121.7-0.1+4651+87.1+10.9+599.2+6.1+125.7</f>
        <v>12945.000000000002</v>
      </c>
      <c r="E146" s="6"/>
      <c r="F146" s="6">
        <f t="shared" si="20"/>
        <v>47.22539409217435</v>
      </c>
      <c r="G146" s="6">
        <f t="shared" si="21"/>
        <v>46.55486785178686</v>
      </c>
      <c r="H146" s="6">
        <f aca="true" t="shared" si="23" ref="H146:H153">B146-D146</f>
        <v>14466.099999999997</v>
      </c>
      <c r="I146" s="6">
        <f t="shared" si="22"/>
        <v>14860.9</v>
      </c>
      <c r="K146" s="46"/>
      <c r="L146" s="46"/>
    </row>
    <row r="147" spans="1:12" ht="18.75">
      <c r="A147" s="23" t="s">
        <v>63</v>
      </c>
      <c r="B147" s="89">
        <f>98040-349</f>
        <v>97691</v>
      </c>
      <c r="C147" s="67">
        <f>109130.7-6200+130-3633.3+1677.5-526.6+624+0.1-349</f>
        <v>100853.4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</f>
        <v>24278.899999999994</v>
      </c>
      <c r="E147" s="6"/>
      <c r="F147" s="6">
        <f t="shared" si="20"/>
        <v>24.852749997440903</v>
      </c>
      <c r="G147" s="6">
        <f t="shared" si="21"/>
        <v>24.073457116963827</v>
      </c>
      <c r="H147" s="6">
        <f t="shared" si="23"/>
        <v>73412.1</v>
      </c>
      <c r="I147" s="6">
        <f t="shared" si="22"/>
        <v>76574.5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19458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</f>
        <v>5981.600000000001</v>
      </c>
      <c r="E149" s="19"/>
      <c r="F149" s="6">
        <f t="shared" si="20"/>
        <v>30.741083359029712</v>
      </c>
      <c r="G149" s="6">
        <f t="shared" si="21"/>
        <v>30.726239764940367</v>
      </c>
      <c r="H149" s="6">
        <f t="shared" si="23"/>
        <v>13476.399999999998</v>
      </c>
      <c r="I149" s="6">
        <f t="shared" si="22"/>
        <v>13485.8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1014.5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85.22424839822574</v>
      </c>
      <c r="G151" s="6">
        <f t="shared" si="21"/>
        <v>75.10423905489924</v>
      </c>
      <c r="H151" s="6">
        <f t="shared" si="23"/>
        <v>149.89999999999998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8505.6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</f>
        <v>2963</v>
      </c>
      <c r="E153" s="24"/>
      <c r="F153" s="6">
        <f>D153/B153*100</f>
        <v>34.83587283671933</v>
      </c>
      <c r="G153" s="6">
        <f t="shared" si="21"/>
        <v>33.41867520837328</v>
      </c>
      <c r="H153" s="6">
        <f t="shared" si="23"/>
        <v>5542.6</v>
      </c>
      <c r="I153" s="6">
        <f t="shared" si="22"/>
        <v>5903.299999999999</v>
      </c>
    </row>
    <row r="154" spans="1:9" ht="19.5" thickBot="1">
      <c r="A154" s="14" t="s">
        <v>20</v>
      </c>
      <c r="B154" s="91">
        <f>B137+B145+B149+B150+B146+B153+B152+B147+B151+B148</f>
        <v>817063.4999999999</v>
      </c>
      <c r="C154" s="91">
        <f>C137+C145+C149+C150+C146+C153+C152+C147+C151+C148</f>
        <v>861086.1</v>
      </c>
      <c r="D154" s="91">
        <f>D137+D145+D149+D150+D146+D153+D152+D147+D151+D148</f>
        <v>613400.41</v>
      </c>
      <c r="E154" s="25"/>
      <c r="F154" s="3">
        <f>D154/B154*100</f>
        <v>75.07377455974965</v>
      </c>
      <c r="G154" s="3">
        <f t="shared" si="21"/>
        <v>71.23566505138105</v>
      </c>
      <c r="H154" s="3">
        <f>B154-D154</f>
        <v>203663.08999999985</v>
      </c>
      <c r="I154" s="3">
        <f t="shared" si="22"/>
        <v>247685.68999999994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539036.6100000001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539036.6100000001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2014-10-31T10:34:43Z</cp:lastPrinted>
  <dcterms:created xsi:type="dcterms:W3CDTF">2000-06-20T04:48:00Z</dcterms:created>
  <dcterms:modified xsi:type="dcterms:W3CDTF">2014-11-14T06:12:17Z</dcterms:modified>
  <cp:category/>
  <cp:version/>
  <cp:contentType/>
  <cp:contentStatus/>
</cp:coreProperties>
</file>